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680" windowWidth="10200" windowHeight="4812" activeTab="4"/>
  </bookViews>
  <sheets>
    <sheet name="F-GHKE" sheetId="1" r:id="rId1"/>
    <sheet name="F-GSZA" sheetId="2" r:id="rId2"/>
    <sheet name="F-BPTF" sheetId="3" r:id="rId3"/>
    <sheet name="F-GYFF" sheetId="4" r:id="rId4"/>
    <sheet name="F-BUSY" sheetId="5" r:id="rId5"/>
    <sheet name="C-172" sheetId="6" r:id="rId6"/>
  </sheets>
  <externalReferences>
    <externalReference r:id="rId9"/>
  </externalReferences>
  <definedNames>
    <definedName name="Aéroport">'[1]Aéroport'!$A$3:$AK$409</definedName>
    <definedName name="Intersection">'[1]Reports'!$A$3:$I$52</definedName>
    <definedName name="NDB">'[1]NDB'!$A$2:$I$183</definedName>
    <definedName name="Point_VFR">'[1]Point VFR'!$A$2:$J$426</definedName>
    <definedName name="Report">'[1]Reports'!$A$3:$I$52</definedName>
    <definedName name="VOR">'[1]VOR'!$A$2:$I$112</definedName>
    <definedName name="_xlnm.Print_Area" localSheetId="4">'F-BUSY'!$I$3:$T$41</definedName>
    <definedName name="_xlnm.Print_Area" localSheetId="0">'F-GHKE'!$I$4:$T$43</definedName>
    <definedName name="_xlnm.Print_Area" localSheetId="1">'F-GSZA'!$I$3:$T$45</definedName>
  </definedNames>
  <calcPr fullCalcOnLoad="1"/>
</workbook>
</file>

<file path=xl/sharedStrings.xml><?xml version="1.0" encoding="utf-8"?>
<sst xmlns="http://schemas.openxmlformats.org/spreadsheetml/2006/main" count="176" uniqueCount="49">
  <si>
    <t>Masse (Kg)</t>
  </si>
  <si>
    <t>Bras de levier (M)</t>
  </si>
  <si>
    <t>Moment (M.Kg)</t>
  </si>
  <si>
    <t>Avion vide</t>
  </si>
  <si>
    <t>Places avant</t>
  </si>
  <si>
    <t>Places arrières</t>
  </si>
  <si>
    <t>Bagages</t>
  </si>
  <si>
    <t>Total</t>
  </si>
  <si>
    <t xml:space="preserve"> </t>
  </si>
  <si>
    <t>F-GHKE</t>
  </si>
  <si>
    <t>F-GSZA</t>
  </si>
  <si>
    <t>Places avant (kgs) :</t>
  </si>
  <si>
    <t>Essence (litres) :</t>
  </si>
  <si>
    <t>Bagages (kgs)  :</t>
  </si>
  <si>
    <t>Places arrières (kgs):</t>
  </si>
  <si>
    <t xml:space="preserve"> Sur 110 litres </t>
  </si>
  <si>
    <t xml:space="preserve">    LE PRESENT GRAPHIQUE, SIMPLE INFORMATION, NE REMPLACE PAS LE CALCUL QUE VOUS DEVEZ FAIRE AVEC LA FICHE DE PESEE.</t>
  </si>
  <si>
    <t xml:space="preserve"> Sur 98 litres </t>
  </si>
  <si>
    <t>TB200      F-GSZA</t>
  </si>
  <si>
    <t>Masse Max =758 kgs</t>
  </si>
  <si>
    <t>Masse Max =1150 kgs</t>
  </si>
  <si>
    <t>Masse :</t>
  </si>
  <si>
    <t>kgs</t>
  </si>
  <si>
    <t xml:space="preserve">    dont 100 utilisables</t>
  </si>
  <si>
    <t>Centrage avant</t>
  </si>
  <si>
    <t>Centrage arrière</t>
  </si>
  <si>
    <t>Stabilité, Trainée, Consommation : moindre</t>
  </si>
  <si>
    <t>Meilleure  Manoeuvrabilité</t>
  </si>
  <si>
    <t>Stabilité, Trainée, et Consommation : majorées</t>
  </si>
  <si>
    <t>Moins bonne Manoeuvrabilité</t>
  </si>
  <si>
    <t>C-152     F-GHKE</t>
  </si>
  <si>
    <t>C-172      F-BOGP</t>
  </si>
  <si>
    <t>Essence sup. (litres) :</t>
  </si>
  <si>
    <t xml:space="preserve"> Sur 68 litres </t>
  </si>
  <si>
    <t>Masse Max =1043 kgs</t>
  </si>
  <si>
    <t xml:space="preserve"> Sur 159 litres </t>
  </si>
  <si>
    <t xml:space="preserve"> Sur 210 litres </t>
  </si>
  <si>
    <t>Masse Max =1200 kgs</t>
  </si>
  <si>
    <t>WA 41       F-BPTF</t>
  </si>
  <si>
    <t xml:space="preserve"> Sur 220 litres </t>
  </si>
  <si>
    <t xml:space="preserve">  dont 200 utilisables</t>
  </si>
  <si>
    <t>dont 87 utilisables</t>
  </si>
  <si>
    <t xml:space="preserve"> Sur 229 litres </t>
  </si>
  <si>
    <t xml:space="preserve">  dont 212 utilisables</t>
  </si>
  <si>
    <t>Bagages (kgs) Maxi: 59 kg :</t>
  </si>
  <si>
    <t>Masse Max =1364 kgs</t>
  </si>
  <si>
    <t>CIRRUS SR20    FGYFF</t>
  </si>
  <si>
    <t>DR 400 F-BUSY</t>
  </si>
  <si>
    <t>Masse Max =865 kgs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</si>
</sst>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00"/>
    <numFmt numFmtId="176" formatCode="h:mm"/>
    <numFmt numFmtId="177" formatCode="0.0000"/>
    <numFmt numFmtId="178" formatCode="0.000"/>
    <numFmt numFmtId="179" formatCode="0.0;0.0"/>
    <numFmt numFmtId="180" formatCode="#,##0.000"/>
    <numFmt numFmtId="181" formatCode="#,##0&quot; MHz&quot;;\-#,##0&quot; MHz&quot;"/>
    <numFmt numFmtId="182" formatCode="[&gt;0]\ ##0.000&quot; MHz&quot;;"/>
    <numFmt numFmtId="183" formatCode="00"/>
    <numFmt numFmtId="184" formatCode="0.0000000000000"/>
    <numFmt numFmtId="185" formatCode="[&gt;0]#,##0;"/>
    <numFmt numFmtId="186" formatCode="mm&quot; mn &quot;ss&quot; ss&quot;"/>
    <numFmt numFmtId="187" formatCode="0.00000000"/>
    <numFmt numFmtId="188" formatCode="0.0000000"/>
    <numFmt numFmtId="189" formatCode="0.000000"/>
    <numFmt numFmtId="190" formatCode="0.00000"/>
    <numFmt numFmtId="191" formatCode="&quot;FL &quot;0"/>
    <numFmt numFmtId="192" formatCode="\+#0;\-#0"/>
    <numFmt numFmtId="193" formatCode="[&gt;500]#,##0;&quot;FL &quot;0"/>
    <numFmt numFmtId="194" formatCode="mm\'"/>
    <numFmt numFmtId="195" formatCode="mm\'ss\&quot;"/>
    <numFmt numFmtId="196" formatCode="0\ \'"/>
    <numFmt numFmtId="197" formatCode="[&gt;0]0;General"/>
    <numFmt numFmtId="198" formatCode="[&gt;0]0;&quot;&quot;;"/>
    <numFmt numFmtId="199" formatCode="[&gt;500]#,##0;[&gt;0]&quot;FL &quot;0;"/>
    <numFmt numFmtId="200" formatCode="[&gt;500]#,##0;[&gt;0]&quot;FL 0&quot;;"/>
    <numFmt numFmtId="201" formatCode="[&gt;0]0\ \';General"/>
    <numFmt numFmtId="202" formatCode="[&gt;0]#,##0.000;"/>
    <numFmt numFmtId="203" formatCode="[&gt;0]\ ##0.00&quot; MHz&quot;;"/>
    <numFmt numFmtId="204" formatCode="[&gt;0]\ ##0.00;"/>
    <numFmt numFmtId="205" formatCode="\V\P\ \=\ #"/>
    <numFmt numFmtId="206" formatCode="\V\P\ #"/>
    <numFmt numFmtId="207" formatCode="0\°"/>
    <numFmt numFmtId="208" formatCode="0,\k\t"/>
    <numFmt numFmtId="209" formatCode="#,\k\t"/>
    <numFmt numFmtId="210" formatCode="0,&quot;kt&quot;"/>
    <numFmt numFmtId="211" formatCode="#,&quot;kt&quot;"/>
    <numFmt numFmtId="212" formatCode="#&quot; kt&quot;"/>
    <numFmt numFmtId="213" formatCode="mm\'&quot; &quot;ss\&quot;"/>
    <numFmt numFmtId="214" formatCode="0&quot; NM&quot;"/>
    <numFmt numFmtId="215" formatCode="h&quot;h &quot;ss\'"/>
    <numFmt numFmtId="216" formatCode="h&quot;h &quot;mm\'"/>
    <numFmt numFmtId="217" formatCode="[&gt;0]0.000;&quot;&quot;"/>
    <numFmt numFmtId="218" formatCode="[&gt;0]0.00;&quot;&quot;"/>
    <numFmt numFmtId="219" formatCode="[&gt;0]&quot;Essence &quot;0&quot; l&quot;;"/>
    <numFmt numFmtId="220" formatCode="[&gt;0]&quot;Essence &quot;0&quot; l&quot;;&quot;Essence&quot;"/>
  </numFmts>
  <fonts count="49">
    <font>
      <sz val="10"/>
      <name val="Arial"/>
      <family val="0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78" fontId="2" fillId="33" borderId="0" xfId="0" applyNumberFormat="1" applyFont="1" applyFill="1" applyBorder="1" applyAlignment="1" applyProtection="1">
      <alignment horizontal="right"/>
      <protection/>
    </xf>
    <xf numFmtId="198" fontId="2" fillId="33" borderId="0" xfId="0" applyNumberFormat="1" applyFont="1" applyFill="1" applyBorder="1" applyAlignment="1" applyProtection="1">
      <alignment/>
      <protection/>
    </xf>
    <xf numFmtId="198" fontId="2" fillId="33" borderId="13" xfId="0" applyNumberFormat="1" applyFont="1" applyFill="1" applyBorder="1" applyAlignment="1" applyProtection="1">
      <alignment/>
      <protection/>
    </xf>
    <xf numFmtId="217" fontId="2" fillId="33" borderId="0" xfId="0" applyNumberFormat="1" applyFont="1" applyFill="1" applyBorder="1" applyAlignment="1" applyProtection="1">
      <alignment/>
      <protection/>
    </xf>
    <xf numFmtId="217" fontId="2" fillId="33" borderId="13" xfId="0" applyNumberFormat="1" applyFont="1" applyFill="1" applyBorder="1" applyAlignment="1" applyProtection="1">
      <alignment/>
      <protection/>
    </xf>
    <xf numFmtId="218" fontId="2" fillId="33" borderId="12" xfId="0" applyNumberFormat="1" applyFont="1" applyFill="1" applyBorder="1" applyAlignment="1" applyProtection="1">
      <alignment/>
      <protection/>
    </xf>
    <xf numFmtId="218" fontId="2" fillId="33" borderId="14" xfId="0" applyNumberFormat="1" applyFont="1" applyFill="1" applyBorder="1" applyAlignment="1" applyProtection="1">
      <alignment/>
      <protection/>
    </xf>
    <xf numFmtId="220" fontId="2" fillId="33" borderId="10" xfId="0" applyNumberFormat="1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5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78" fontId="1" fillId="33" borderId="19" xfId="0" applyNumberFormat="1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3" fillId="35" borderId="22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198" fontId="6" fillId="35" borderId="25" xfId="0" applyNumberFormat="1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0" fillId="35" borderId="0" xfId="0" applyNumberFormat="1" applyFill="1" applyAlignment="1" applyProtection="1">
      <alignment horizontal="center"/>
      <protection/>
    </xf>
    <xf numFmtId="178" fontId="0" fillId="35" borderId="0" xfId="0" applyNumberFormat="1" applyFill="1" applyAlignment="1" applyProtection="1">
      <alignment horizontal="center"/>
      <protection/>
    </xf>
    <xf numFmtId="1" fontId="0" fillId="35" borderId="0" xfId="0" applyNumberFormat="1" applyFill="1" applyAlignment="1" applyProtection="1">
      <alignment/>
      <protection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 quotePrefix="1">
      <alignment/>
    </xf>
    <xf numFmtId="178" fontId="3" fillId="33" borderId="19" xfId="0" applyNumberFormat="1" applyFont="1" applyFill="1" applyBorder="1" applyAlignment="1" applyProtection="1">
      <alignment horizontal="left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8" fillId="35" borderId="22" xfId="0" applyFont="1" applyFill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5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8" fillId="36" borderId="22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78" fontId="3" fillId="37" borderId="19" xfId="0" applyNumberFormat="1" applyFont="1" applyFill="1" applyBorder="1" applyAlignment="1" applyProtection="1">
      <alignment horizontal="left" wrapText="1"/>
      <protection/>
    </xf>
    <xf numFmtId="0" fontId="3" fillId="37" borderId="20" xfId="0" applyFont="1" applyFill="1" applyBorder="1" applyAlignment="1" applyProtection="1">
      <alignment horizontal="center" wrapText="1"/>
      <protection/>
    </xf>
    <xf numFmtId="0" fontId="3" fillId="37" borderId="21" xfId="0" applyFont="1" applyFill="1" applyBorder="1" applyAlignment="1" applyProtection="1">
      <alignment horizontal="center" wrapText="1"/>
      <protection/>
    </xf>
    <xf numFmtId="0" fontId="3" fillId="36" borderId="22" xfId="0" applyFont="1" applyFill="1" applyBorder="1" applyAlignment="1">
      <alignment/>
    </xf>
    <xf numFmtId="0" fontId="2" fillId="37" borderId="10" xfId="0" applyFont="1" applyFill="1" applyBorder="1" applyAlignment="1" applyProtection="1">
      <alignment horizontal="left"/>
      <protection/>
    </xf>
    <xf numFmtId="198" fontId="2" fillId="37" borderId="0" xfId="0" applyNumberFormat="1" applyFont="1" applyFill="1" applyBorder="1" applyAlignment="1" applyProtection="1">
      <alignment/>
      <protection/>
    </xf>
    <xf numFmtId="217" fontId="2" fillId="37" borderId="0" xfId="0" applyNumberFormat="1" applyFont="1" applyFill="1" applyBorder="1" applyAlignment="1" applyProtection="1">
      <alignment/>
      <protection/>
    </xf>
    <xf numFmtId="218" fontId="2" fillId="37" borderId="12" xfId="0" applyNumberFormat="1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locked="0"/>
    </xf>
    <xf numFmtId="0" fontId="4" fillId="36" borderId="0" xfId="0" applyFont="1" applyFill="1" applyAlignment="1">
      <alignment/>
    </xf>
    <xf numFmtId="220" fontId="2" fillId="37" borderId="1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Alignment="1">
      <alignment horizontal="center"/>
    </xf>
    <xf numFmtId="0" fontId="3" fillId="37" borderId="11" xfId="0" applyFont="1" applyFill="1" applyBorder="1" applyAlignment="1" applyProtection="1">
      <alignment horizontal="left"/>
      <protection/>
    </xf>
    <xf numFmtId="198" fontId="2" fillId="37" borderId="13" xfId="0" applyNumberFormat="1" applyFont="1" applyFill="1" applyBorder="1" applyAlignment="1" applyProtection="1">
      <alignment/>
      <protection/>
    </xf>
    <xf numFmtId="217" fontId="2" fillId="37" borderId="13" xfId="0" applyNumberFormat="1" applyFont="1" applyFill="1" applyBorder="1" applyAlignment="1" applyProtection="1">
      <alignment/>
      <protection/>
    </xf>
    <xf numFmtId="218" fontId="2" fillId="37" borderId="14" xfId="0" applyNumberFormat="1" applyFont="1" applyFill="1" applyBorder="1" applyAlignment="1" applyProtection="1">
      <alignment/>
      <protection/>
    </xf>
    <xf numFmtId="0" fontId="4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/>
    </xf>
    <xf numFmtId="198" fontId="6" fillId="36" borderId="25" xfId="0" applyNumberFormat="1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3" fillId="37" borderId="0" xfId="0" applyFont="1" applyFill="1" applyBorder="1" applyAlignment="1" applyProtection="1">
      <alignment horizontal="left"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178" fontId="2" fillId="37" borderId="0" xfId="0" applyNumberFormat="1" applyFont="1" applyFill="1" applyBorder="1" applyAlignment="1" applyProtection="1">
      <alignment horizontal="right"/>
      <protection/>
    </xf>
    <xf numFmtId="1" fontId="0" fillId="36" borderId="0" xfId="0" applyNumberFormat="1" applyFill="1" applyAlignment="1" applyProtection="1">
      <alignment horizontal="center"/>
      <protection/>
    </xf>
    <xf numFmtId="178" fontId="0" fillId="36" borderId="0" xfId="0" applyNumberFormat="1" applyFill="1" applyAlignment="1" applyProtection="1">
      <alignment horizontal="center"/>
      <protection/>
    </xf>
    <xf numFmtId="1" fontId="0" fillId="36" borderId="0" xfId="0" applyNumberFormat="1" applyFill="1" applyAlignment="1" applyProtection="1">
      <alignment/>
      <protection/>
    </xf>
    <xf numFmtId="0" fontId="1" fillId="37" borderId="19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 quotePrefix="1">
      <alignment/>
    </xf>
    <xf numFmtId="0" fontId="5" fillId="38" borderId="15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25"/>
          <c:w val="0.938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'F-GHKE'!$H$17:$H$21</c:f>
              <c:numCache/>
            </c:numRef>
          </c:xVal>
          <c:yVal>
            <c:numRef>
              <c:f>'F-GHKE'!$F$16:$F$20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'F-GHKE'!$K$8:$K$10</c:f>
              <c:numCache/>
            </c:numRef>
          </c:xVal>
          <c:yVal>
            <c:numRef>
              <c:f>'F-GHKE'!$J$8:$J$10</c:f>
              <c:numCache/>
            </c:numRef>
          </c:yVal>
          <c:smooth val="0"/>
        </c:ser>
        <c:axId val="59106874"/>
        <c:axId val="42563635"/>
      </c:scatterChart>
      <c:valAx>
        <c:axId val="59106874"/>
        <c:scaling>
          <c:orientation val="minMax"/>
          <c:max val="0.93"/>
          <c:min val="0.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563635"/>
        <c:crossesAt val="550"/>
        <c:crossBetween val="midCat"/>
        <c:dispUnits/>
        <c:majorUnit val="0.02"/>
        <c:minorUnit val="0.02"/>
      </c:valAx>
      <c:valAx>
        <c:axId val="42563635"/>
        <c:scaling>
          <c:orientation val="minMax"/>
          <c:max val="8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106874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1025"/>
          <c:w val="0.93925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'F-GSZA'!$F$18:$F$22</c:f>
              <c:numCache/>
            </c:numRef>
          </c:xVal>
          <c:yVal>
            <c:numRef>
              <c:f>'F-GSZA'!$E$18:$E$22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'F-GSZA'!$K$9:$K$12</c:f>
              <c:numCache/>
            </c:numRef>
          </c:xVal>
          <c:yVal>
            <c:numRef>
              <c:f>'F-GSZA'!$J$9:$J$12</c:f>
              <c:numCache/>
            </c:numRef>
          </c:yVal>
          <c:smooth val="0"/>
        </c:ser>
        <c:axId val="36315384"/>
        <c:axId val="23579545"/>
      </c:scatterChart>
      <c:valAx>
        <c:axId val="36315384"/>
        <c:scaling>
          <c:orientation val="minMax"/>
          <c:max val="1.21"/>
          <c:min val="0.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579545"/>
        <c:crossesAt val="850"/>
        <c:crossBetween val="midCat"/>
        <c:dispUnits/>
      </c:valAx>
      <c:valAx>
        <c:axId val="23579545"/>
        <c:scaling>
          <c:orientation val="minMax"/>
          <c:max val="12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315384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26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'F-BPTF'!$F$18:$F$22</c:f>
              <c:numCache/>
            </c:numRef>
          </c:xVal>
          <c:yVal>
            <c:numRef>
              <c:f>'F-BPTF'!$E$18:$E$22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'F-BPTF'!$K$9:$K$12</c:f>
              <c:numCache/>
            </c:numRef>
          </c:xVal>
          <c:yVal>
            <c:numRef>
              <c:f>'F-BPTF'!$J$9:$J$12</c:f>
              <c:numCache/>
            </c:numRef>
          </c:yVal>
          <c:smooth val="0"/>
        </c:ser>
        <c:axId val="54446566"/>
        <c:axId val="34176367"/>
      </c:scatterChart>
      <c:valAx>
        <c:axId val="54446566"/>
        <c:scaling>
          <c:orientation val="minMax"/>
          <c:max val="0.57"/>
          <c:min val="0.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4176367"/>
        <c:crossesAt val="850"/>
        <c:crossBetween val="midCat"/>
        <c:dispUnits/>
        <c:majorUnit val="0.03"/>
        <c:minorUnit val="0.0064"/>
      </c:valAx>
      <c:valAx>
        <c:axId val="34176367"/>
        <c:scaling>
          <c:orientation val="minMax"/>
          <c:max val="12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446566"/>
        <c:crossesAt val="0.26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9"/>
          <c:w val="0.9452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'F-GYFF'!$B$18:$B$23</c:f>
              <c:numCache/>
            </c:numRef>
          </c:xVal>
          <c:yVal>
            <c:numRef>
              <c:f>'F-GYFF'!$C$18:$C$23</c:f>
              <c:numCache/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'F-GYFF'!$K$9:$K$12</c:f>
              <c:numCache/>
            </c:numRef>
          </c:xVal>
          <c:yVal>
            <c:numRef>
              <c:f>'F-GYFF'!$J$9:$J$12</c:f>
              <c:numCache/>
            </c:numRef>
          </c:yVal>
          <c:smooth val="0"/>
        </c:ser>
        <c:axId val="61541508"/>
        <c:axId val="17904437"/>
      </c:scatterChart>
      <c:valAx>
        <c:axId val="61541508"/>
        <c:scaling>
          <c:orientation val="minMax"/>
          <c:max val="3.8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904437"/>
        <c:crossesAt val="850"/>
        <c:crossBetween val="midCat"/>
        <c:dispUnits/>
      </c:valAx>
      <c:valAx>
        <c:axId val="17904437"/>
        <c:scaling>
          <c:orientation val="minMax"/>
          <c:max val="14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541508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575"/>
          <c:w val="0.938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'F-BUSY'!$D$15:$D$19</c:f>
              <c:numCache/>
            </c:numRef>
          </c:xVal>
          <c:yVal>
            <c:numRef>
              <c:f>'F-BUSY'!$C$15:$C$19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'F-BUSY'!$K$9:$K$12</c:f>
              <c:numCache/>
            </c:numRef>
          </c:xVal>
          <c:yVal>
            <c:numRef>
              <c:f>'F-BUSY'!$J$9:$J$12</c:f>
              <c:numCache/>
            </c:numRef>
          </c:yVal>
          <c:smooth val="0"/>
        </c:ser>
        <c:axId val="393298"/>
        <c:axId val="17698411"/>
      </c:scatterChart>
      <c:valAx>
        <c:axId val="393298"/>
        <c:scaling>
          <c:orientation val="minMax"/>
          <c:max val="0.6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698411"/>
        <c:crossesAt val="650"/>
        <c:crossBetween val="midCat"/>
        <c:dispUnits/>
        <c:minorUnit val="0.05"/>
      </c:valAx>
      <c:valAx>
        <c:axId val="17698411"/>
        <c:scaling>
          <c:orientation val="minMax"/>
          <c:max val="95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3298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075"/>
          <c:w val="0.82825"/>
          <c:h val="0.8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'C-172'!$F$19:$F$23</c:f>
              <c:numCache/>
            </c:numRef>
          </c:xVal>
          <c:yVal>
            <c:numRef>
              <c:f>'C-172'!$E$19:$E$23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'C-172'!$K$10:$K$13</c:f>
              <c:numCache/>
            </c:numRef>
          </c:xVal>
          <c:yVal>
            <c:numRef>
              <c:f>'C-172'!$J$10:$J$13</c:f>
              <c:numCache/>
            </c:numRef>
          </c:yVal>
          <c:smooth val="0"/>
        </c:ser>
        <c:axId val="58230992"/>
        <c:axId val="3148945"/>
      </c:scatterChart>
      <c:valAx>
        <c:axId val="58230992"/>
        <c:scaling>
          <c:orientation val="minMax"/>
          <c:max val="1.25"/>
          <c:min val="0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48945"/>
        <c:crossesAt val="850"/>
        <c:crossBetween val="midCat"/>
        <c:dispUnits/>
      </c:valAx>
      <c:valAx>
        <c:axId val="3148945"/>
        <c:scaling>
          <c:orientation val="minMax"/>
          <c:max val="1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230992"/>
        <c:crossesAt val="0.8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12</xdr:col>
      <xdr:colOff>9525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533400" y="1685925"/>
        <a:ext cx="6362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95250</xdr:rowOff>
    </xdr:from>
    <xdr:to>
      <xdr:col>11</xdr:col>
      <xdr:colOff>885825</xdr:colOff>
      <xdr:row>27</xdr:row>
      <xdr:rowOff>0</xdr:rowOff>
    </xdr:to>
    <xdr:graphicFrame>
      <xdr:nvGraphicFramePr>
        <xdr:cNvPr id="1" name="Graphique 4"/>
        <xdr:cNvGraphicFramePr/>
      </xdr:nvGraphicFramePr>
      <xdr:xfrm>
        <a:off x="381000" y="1828800"/>
        <a:ext cx="64865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0</xdr:rowOff>
    </xdr:from>
    <xdr:to>
      <xdr:col>11</xdr:col>
      <xdr:colOff>685800</xdr:colOff>
      <xdr:row>26</xdr:row>
      <xdr:rowOff>95250</xdr:rowOff>
    </xdr:to>
    <xdr:graphicFrame>
      <xdr:nvGraphicFramePr>
        <xdr:cNvPr id="1" name="Graphique 2"/>
        <xdr:cNvGraphicFramePr/>
      </xdr:nvGraphicFramePr>
      <xdr:xfrm>
        <a:off x="209550" y="1895475"/>
        <a:ext cx="64579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12</xdr:col>
      <xdr:colOff>28575</xdr:colOff>
      <xdr:row>23</xdr:row>
      <xdr:rowOff>76200</xdr:rowOff>
    </xdr:to>
    <xdr:graphicFrame>
      <xdr:nvGraphicFramePr>
        <xdr:cNvPr id="1" name="Graphique 5"/>
        <xdr:cNvGraphicFramePr/>
      </xdr:nvGraphicFramePr>
      <xdr:xfrm>
        <a:off x="0" y="1962150"/>
        <a:ext cx="71818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10</xdr:row>
      <xdr:rowOff>104775</xdr:rowOff>
    </xdr:from>
    <xdr:to>
      <xdr:col>12</xdr:col>
      <xdr:colOff>19050</xdr:colOff>
      <xdr:row>21</xdr:row>
      <xdr:rowOff>114300</xdr:rowOff>
    </xdr:to>
    <xdr:graphicFrame>
      <xdr:nvGraphicFramePr>
        <xdr:cNvPr id="1" name="Graphique 1"/>
        <xdr:cNvGraphicFramePr/>
      </xdr:nvGraphicFramePr>
      <xdr:xfrm>
        <a:off x="904875" y="1876425"/>
        <a:ext cx="63817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76200</xdr:rowOff>
    </xdr:from>
    <xdr:to>
      <xdr:col>12</xdr:col>
      <xdr:colOff>28575</xdr:colOff>
      <xdr:row>28</xdr:row>
      <xdr:rowOff>142875</xdr:rowOff>
    </xdr:to>
    <xdr:graphicFrame>
      <xdr:nvGraphicFramePr>
        <xdr:cNvPr id="1" name="Graphique 1"/>
        <xdr:cNvGraphicFramePr/>
      </xdr:nvGraphicFramePr>
      <xdr:xfrm>
        <a:off x="561975" y="1971675"/>
        <a:ext cx="6343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s%20V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</v>
          </cell>
          <cell r="I8">
            <v>280</v>
          </cell>
          <cell r="J8">
            <v>10</v>
          </cell>
          <cell r="O8">
            <v>129.8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128.075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</v>
          </cell>
          <cell r="I59">
            <v>302</v>
          </cell>
          <cell r="J59">
            <v>11</v>
          </cell>
          <cell r="O59">
            <v>130.05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</v>
          </cell>
          <cell r="I69">
            <v>243</v>
          </cell>
          <cell r="J69">
            <v>9</v>
          </cell>
          <cell r="O69">
            <v>129.3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</v>
          </cell>
          <cell r="I192">
            <v>2024</v>
          </cell>
          <cell r="J192">
            <v>75</v>
          </cell>
          <cell r="O192">
            <v>129.3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</v>
          </cell>
          <cell r="I211">
            <v>210</v>
          </cell>
          <cell r="J211">
            <v>8</v>
          </cell>
          <cell r="O211">
            <v>131.175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</v>
          </cell>
          <cell r="I223">
            <v>522</v>
          </cell>
          <cell r="J223">
            <v>19</v>
          </cell>
          <cell r="O223">
            <v>129.8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131.2</v>
          </cell>
          <cell r="I233">
            <v>814</v>
          </cell>
          <cell r="J233">
            <v>30</v>
          </cell>
          <cell r="O233">
            <v>131.2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132.45</v>
          </cell>
          <cell r="I235">
            <v>794</v>
          </cell>
          <cell r="J235">
            <v>29</v>
          </cell>
          <cell r="O235">
            <v>132.45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</v>
          </cell>
          <cell r="I253">
            <v>1325</v>
          </cell>
          <cell r="J253">
            <v>49</v>
          </cell>
          <cell r="O253">
            <v>132.8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130.2</v>
          </cell>
          <cell r="I261">
            <v>669</v>
          </cell>
          <cell r="J261">
            <v>25</v>
          </cell>
          <cell r="O261">
            <v>130.2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</v>
          </cell>
          <cell r="I265">
            <v>551</v>
          </cell>
          <cell r="J265">
            <v>20</v>
          </cell>
          <cell r="O265">
            <v>129.3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126.725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128.2</v>
          </cell>
          <cell r="I324">
            <v>302</v>
          </cell>
          <cell r="J324">
            <v>11</v>
          </cell>
          <cell r="O324">
            <v>128.2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</v>
          </cell>
          <cell r="I409">
            <v>4331</v>
          </cell>
          <cell r="J409">
            <v>160</v>
          </cell>
          <cell r="O409">
            <v>140.8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75" zoomScalePageLayoutView="0" workbookViewId="0" topLeftCell="A1">
      <selection activeCell="J6" sqref="J6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421875" style="22" customWidth="1"/>
    <col min="5" max="5" width="8.421875" style="22" customWidth="1"/>
    <col min="6" max="6" width="4.7109375" style="22" customWidth="1"/>
    <col min="7" max="7" width="5.00390625" style="22" customWidth="1"/>
    <col min="8" max="8" width="1.421875" style="22" customWidth="1"/>
    <col min="9" max="9" width="13.421875" style="22" bestFit="1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00390625" style="22" customWidth="1"/>
    <col min="15" max="15" width="8.8515625" style="22" bestFit="1" customWidth="1"/>
    <col min="16" max="16" width="11.421875" style="22" customWidth="1"/>
    <col min="17" max="17" width="32.57421875" style="22" customWidth="1"/>
    <col min="18" max="18" width="11.5742187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20" customFormat="1" ht="3.7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3" ht="27" thickTop="1">
      <c r="B3" s="49" t="s">
        <v>30</v>
      </c>
      <c r="C3" s="23"/>
      <c r="I3" s="46" t="s">
        <v>9</v>
      </c>
      <c r="J3" s="47" t="s">
        <v>0</v>
      </c>
      <c r="K3" s="47" t="s">
        <v>1</v>
      </c>
      <c r="L3" s="48" t="s">
        <v>2</v>
      </c>
      <c r="M3" s="58"/>
    </row>
    <row r="4" spans="2:14" ht="12.75">
      <c r="B4" s="28"/>
      <c r="C4" s="23"/>
      <c r="I4" s="1" t="s">
        <v>3</v>
      </c>
      <c r="J4" s="10">
        <v>533</v>
      </c>
      <c r="K4" s="12">
        <v>0.775</v>
      </c>
      <c r="L4" s="14">
        <f>J4*K4</f>
        <v>413.075</v>
      </c>
      <c r="N4" s="58"/>
    </row>
    <row r="5" spans="2:12" ht="12.75">
      <c r="B5" s="28" t="s">
        <v>11</v>
      </c>
      <c r="C5" s="56">
        <v>150</v>
      </c>
      <c r="I5" s="1" t="s">
        <v>4</v>
      </c>
      <c r="J5" s="10">
        <f>C5</f>
        <v>150</v>
      </c>
      <c r="K5" s="12">
        <v>1</v>
      </c>
      <c r="L5" s="14">
        <f>J5*K5</f>
        <v>150</v>
      </c>
    </row>
    <row r="6" spans="2:12" ht="13.5" customHeight="1">
      <c r="B6" s="28" t="s">
        <v>12</v>
      </c>
      <c r="C6" s="57">
        <v>95</v>
      </c>
      <c r="D6" s="22" t="s">
        <v>8</v>
      </c>
      <c r="E6" s="29" t="s">
        <v>17</v>
      </c>
      <c r="G6" s="29"/>
      <c r="I6" s="16">
        <f>C6</f>
        <v>95</v>
      </c>
      <c r="J6" s="10">
        <f>I6*0.72</f>
        <v>68.39999999999999</v>
      </c>
      <c r="K6" s="12">
        <v>1.07</v>
      </c>
      <c r="L6" s="14">
        <f>J6*K6</f>
        <v>73.18799999999999</v>
      </c>
    </row>
    <row r="7" spans="2:12" ht="13.5" customHeight="1">
      <c r="B7" s="28" t="s">
        <v>13</v>
      </c>
      <c r="C7" s="56">
        <v>1</v>
      </c>
      <c r="E7" s="29" t="s">
        <v>41</v>
      </c>
      <c r="G7" s="29"/>
      <c r="I7" s="1" t="s">
        <v>6</v>
      </c>
      <c r="J7" s="10">
        <f>C7</f>
        <v>1</v>
      </c>
      <c r="K7" s="12">
        <v>1.63</v>
      </c>
      <c r="L7" s="14">
        <f>J7*K7</f>
        <v>1.63</v>
      </c>
    </row>
    <row r="8" spans="8:12" ht="15.75" customHeight="1" thickBot="1">
      <c r="H8" s="29"/>
      <c r="I8" s="2" t="s">
        <v>7</v>
      </c>
      <c r="J8" s="11">
        <f>SUM(J4:J7)</f>
        <v>752.4</v>
      </c>
      <c r="K8" s="13">
        <f>L8/J8</f>
        <v>0.8478110047846891</v>
      </c>
      <c r="L8" s="15">
        <f>SUM(L4:L7)</f>
        <v>637.893</v>
      </c>
    </row>
    <row r="9" spans="2:9" ht="15" customHeight="1" thickBot="1" thickTop="1">
      <c r="B9" s="31" t="s">
        <v>19</v>
      </c>
      <c r="E9" s="32" t="s">
        <v>21</v>
      </c>
      <c r="F9" s="33">
        <f>J8</f>
        <v>752.4</v>
      </c>
      <c r="G9" s="34" t="s">
        <v>22</v>
      </c>
      <c r="I9" s="36" t="str">
        <f>+IF(J8&gt;758,"ATTENTION ---- MASSE MAXIMALE DEPASSEE","   ")</f>
        <v>   </v>
      </c>
    </row>
    <row r="10" spans="9:12" ht="17.25" customHeight="1">
      <c r="I10" s="3"/>
      <c r="J10" s="8">
        <f>J4+J5+J7</f>
        <v>684</v>
      </c>
      <c r="K10" s="9">
        <f>L10/J10</f>
        <v>0.825592105263158</v>
      </c>
      <c r="L10" s="8">
        <f>L4+L5+L7</f>
        <v>564.705</v>
      </c>
    </row>
    <row r="11" spans="9:12" ht="13.5" customHeight="1">
      <c r="I11" s="3"/>
      <c r="J11" s="8"/>
      <c r="K11" s="9"/>
      <c r="L11" s="4"/>
    </row>
    <row r="12" spans="9:12" ht="13.5" customHeight="1">
      <c r="I12" s="3"/>
      <c r="J12" s="8"/>
      <c r="K12" s="9"/>
      <c r="L12" s="4"/>
    </row>
    <row r="13" spans="10:12" ht="13.5" customHeight="1">
      <c r="J13" s="37"/>
      <c r="K13" s="38"/>
      <c r="L13" s="39"/>
    </row>
    <row r="14" ht="13.5" customHeight="1" thickBot="1"/>
    <row r="15" spans="6:7" ht="13.5" customHeight="1" thickBot="1" thickTop="1">
      <c r="F15" s="50" t="s">
        <v>0</v>
      </c>
      <c r="G15" s="51"/>
    </row>
    <row r="16" spans="6:8" ht="13.5" customHeight="1" thickTop="1">
      <c r="F16" s="6">
        <v>500</v>
      </c>
      <c r="G16" s="21"/>
      <c r="H16" s="52" t="s">
        <v>1</v>
      </c>
    </row>
    <row r="17" spans="6:8" ht="13.5" customHeight="1">
      <c r="F17" s="6">
        <v>612</v>
      </c>
      <c r="G17" s="21"/>
      <c r="H17" s="7">
        <v>0.78</v>
      </c>
    </row>
    <row r="18" spans="6:8" ht="13.5" customHeight="1">
      <c r="F18" s="6">
        <v>758</v>
      </c>
      <c r="G18" s="21"/>
      <c r="H18" s="7">
        <f>H17</f>
        <v>0.78</v>
      </c>
    </row>
    <row r="19" spans="6:8" ht="12.75">
      <c r="F19" s="6">
        <f>F18</f>
        <v>758</v>
      </c>
      <c r="G19" s="21"/>
      <c r="H19" s="7">
        <v>0.83</v>
      </c>
    </row>
    <row r="20" spans="6:8" ht="13.5" thickBot="1">
      <c r="F20" s="42">
        <v>500</v>
      </c>
      <c r="G20" s="53"/>
      <c r="H20" s="7">
        <v>0.92</v>
      </c>
    </row>
    <row r="21" ht="14.25" thickBot="1" thickTop="1">
      <c r="H21" s="43">
        <v>0.92</v>
      </c>
    </row>
    <row r="22" ht="13.5" thickTop="1"/>
    <row r="28" spans="2:10" ht="12.75">
      <c r="B28" s="44" t="s">
        <v>24</v>
      </c>
      <c r="J28" s="44" t="s">
        <v>25</v>
      </c>
    </row>
    <row r="29" spans="2:10" ht="12.75">
      <c r="B29" s="45" t="s">
        <v>28</v>
      </c>
      <c r="J29" s="45" t="s">
        <v>26</v>
      </c>
    </row>
    <row r="30" spans="2:10" ht="12.75">
      <c r="B30" s="45" t="s">
        <v>29</v>
      </c>
      <c r="J30" s="45" t="s">
        <v>27</v>
      </c>
    </row>
  </sheetData>
  <sheetProtection password="D401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75" zoomScalePageLayoutView="0" workbookViewId="0" topLeftCell="A9">
      <selection activeCell="A9" activeCellId="4" sqref="A1:N3 A4:N4 A5:B8 E5:N8 A9:N36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customHeight="1" thickTop="1">
      <c r="B3" s="49" t="s">
        <v>18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792.3</v>
      </c>
      <c r="K4" s="12">
        <v>0.966</v>
      </c>
      <c r="L4" s="14">
        <f>J4*K4</f>
        <v>765.3617999999999</v>
      </c>
    </row>
    <row r="5" spans="2:12" ht="12.75" customHeight="1">
      <c r="B5" s="28" t="s">
        <v>11</v>
      </c>
      <c r="C5" s="56">
        <v>154</v>
      </c>
      <c r="D5" s="24"/>
      <c r="I5" s="1" t="s">
        <v>4</v>
      </c>
      <c r="J5" s="10">
        <f>C5</f>
        <v>154</v>
      </c>
      <c r="K5" s="12">
        <v>1.165</v>
      </c>
      <c r="L5" s="14">
        <f>J5*K5</f>
        <v>179.41</v>
      </c>
    </row>
    <row r="6" spans="2:12" ht="12.75" customHeight="1">
      <c r="B6" s="28" t="s">
        <v>14</v>
      </c>
      <c r="C6" s="56">
        <v>20</v>
      </c>
      <c r="D6" s="24"/>
      <c r="I6" s="1" t="s">
        <v>5</v>
      </c>
      <c r="J6" s="10">
        <f>C6</f>
        <v>20</v>
      </c>
      <c r="K6" s="12">
        <v>2.095</v>
      </c>
      <c r="L6" s="14">
        <f>J6*K6</f>
        <v>41.900000000000006</v>
      </c>
    </row>
    <row r="7" spans="2:12" ht="12.75" customHeight="1">
      <c r="B7" s="28" t="s">
        <v>12</v>
      </c>
      <c r="C7" s="56">
        <v>69</v>
      </c>
      <c r="D7" s="24"/>
      <c r="E7" s="29" t="s">
        <v>36</v>
      </c>
      <c r="I7" s="16">
        <f>C7</f>
        <v>69</v>
      </c>
      <c r="J7" s="10">
        <f>I7*0.72</f>
        <v>49.68</v>
      </c>
      <c r="K7" s="12">
        <v>1.075</v>
      </c>
      <c r="L7" s="14">
        <f>J7*K7</f>
        <v>53.406</v>
      </c>
    </row>
    <row r="8" spans="2:12" ht="12.75" customHeight="1">
      <c r="B8" s="28" t="s">
        <v>13</v>
      </c>
      <c r="C8" s="56">
        <v>0</v>
      </c>
      <c r="D8" s="24"/>
      <c r="E8" s="29" t="s">
        <v>40</v>
      </c>
      <c r="I8" s="16" t="s">
        <v>6</v>
      </c>
      <c r="J8" s="10">
        <f>C8</f>
        <v>0</v>
      </c>
      <c r="K8" s="12">
        <v>2.6</v>
      </c>
      <c r="L8" s="14">
        <f>J8*K8</f>
        <v>0</v>
      </c>
    </row>
    <row r="9" spans="2:12" ht="12.75" customHeight="1" thickBot="1">
      <c r="B9" s="30" t="s">
        <v>8</v>
      </c>
      <c r="C9" s="24"/>
      <c r="D9" s="24"/>
      <c r="F9" s="29" t="s">
        <v>8</v>
      </c>
      <c r="I9" s="2" t="s">
        <v>7</v>
      </c>
      <c r="J9" s="11">
        <f>SUM(J4:J8)</f>
        <v>1015.9799999999999</v>
      </c>
      <c r="K9" s="13">
        <f>IF(J9&gt;0,L9/J9,0)</f>
        <v>1.0237187739916138</v>
      </c>
      <c r="L9" s="15">
        <f>SUM(L4:L8)</f>
        <v>1040.0777999999998</v>
      </c>
    </row>
    <row r="10" spans="2:9" ht="15.75" customHeight="1" thickBot="1" thickTop="1">
      <c r="B10" s="31" t="s">
        <v>20</v>
      </c>
      <c r="E10" s="32" t="s">
        <v>21</v>
      </c>
      <c r="F10" s="33">
        <f>J9</f>
        <v>1015.9799999999999</v>
      </c>
      <c r="G10" s="34" t="s">
        <v>22</v>
      </c>
      <c r="H10" s="35"/>
      <c r="I10" s="36" t="str">
        <f>+IF(J9&gt;1150,"ATTENTION ---- MASSE MAXIMALE DEPASSEE","   ")</f>
        <v>   </v>
      </c>
    </row>
    <row r="11" spans="2:6" ht="12.75" customHeight="1">
      <c r="B11" s="24"/>
      <c r="C11" s="24"/>
      <c r="D11" s="24"/>
      <c r="F11" s="29"/>
    </row>
    <row r="12" spans="9:12" ht="12.75" customHeight="1">
      <c r="I12" s="3"/>
      <c r="J12" s="8">
        <f>J4+J5+J6+J8</f>
        <v>966.3</v>
      </c>
      <c r="K12" s="9">
        <f>L12/J12</f>
        <v>1.0210822725861533</v>
      </c>
      <c r="L12" s="8">
        <f>L4+L5+L6+L8</f>
        <v>986.6717999999998</v>
      </c>
    </row>
    <row r="13" spans="10:12" ht="12.75" customHeight="1">
      <c r="J13" s="37"/>
      <c r="K13" s="38"/>
      <c r="L13" s="39"/>
    </row>
    <row r="14" ht="12.75" customHeight="1"/>
    <row r="15" ht="12.75" customHeight="1"/>
    <row r="16" ht="12.75" customHeight="1" thickBot="1"/>
    <row r="17" spans="5:6" ht="11.25" customHeight="1" thickTop="1">
      <c r="E17" s="50" t="s">
        <v>0</v>
      </c>
      <c r="F17" s="52" t="s">
        <v>1</v>
      </c>
    </row>
    <row r="18" spans="5:6" ht="11.25" customHeight="1">
      <c r="E18" s="6">
        <v>500</v>
      </c>
      <c r="F18" s="7">
        <v>0.949</v>
      </c>
    </row>
    <row r="19" spans="5:6" ht="12.75">
      <c r="E19" s="6">
        <v>970</v>
      </c>
      <c r="F19" s="7">
        <v>0.949</v>
      </c>
    </row>
    <row r="20" spans="5:6" ht="12.75">
      <c r="E20" s="6">
        <v>1150</v>
      </c>
      <c r="F20" s="7">
        <v>1.083</v>
      </c>
    </row>
    <row r="21" spans="5:6" ht="12.75">
      <c r="E21" s="6">
        <v>1150</v>
      </c>
      <c r="F21" s="7">
        <v>1.205</v>
      </c>
    </row>
    <row r="22" spans="5:6" ht="13.5" thickBot="1">
      <c r="E22" s="42">
        <v>500</v>
      </c>
      <c r="F22" s="43">
        <v>1.205</v>
      </c>
    </row>
    <row r="23" ht="13.5" thickTop="1"/>
    <row r="29" ht="6.75" customHeight="1"/>
    <row r="30" spans="2:9" ht="12.75">
      <c r="B30" s="44" t="s">
        <v>24</v>
      </c>
      <c r="I30" s="44" t="s">
        <v>25</v>
      </c>
    </row>
    <row r="31" spans="2:9" ht="12.75">
      <c r="B31" s="45" t="s">
        <v>28</v>
      </c>
      <c r="I31" s="45" t="s">
        <v>26</v>
      </c>
    </row>
    <row r="32" spans="2:9" ht="12.75">
      <c r="B32" s="45" t="s">
        <v>29</v>
      </c>
      <c r="I32" s="45" t="s">
        <v>27</v>
      </c>
    </row>
  </sheetData>
  <sheetProtection password="D401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A9" activeCellId="3" sqref="A1:N4 A5:B8 E5:N8 A9:N32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customHeight="1" thickTop="1">
      <c r="B3" s="49" t="s">
        <v>38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713</v>
      </c>
      <c r="K4" s="12">
        <v>0.314</v>
      </c>
      <c r="L4" s="14">
        <f>J4*K4</f>
        <v>223.882</v>
      </c>
    </row>
    <row r="5" spans="2:12" ht="12.75" customHeight="1">
      <c r="B5" s="28" t="s">
        <v>11</v>
      </c>
      <c r="C5" s="56">
        <v>154</v>
      </c>
      <c r="D5" s="24"/>
      <c r="I5" s="1" t="s">
        <v>4</v>
      </c>
      <c r="J5" s="10">
        <f>C5</f>
        <v>154</v>
      </c>
      <c r="K5" s="12">
        <v>0.28</v>
      </c>
      <c r="L5" s="14">
        <f>J5*K5</f>
        <v>43.120000000000005</v>
      </c>
    </row>
    <row r="6" spans="2:12" ht="12.75" customHeight="1">
      <c r="B6" s="28" t="s">
        <v>14</v>
      </c>
      <c r="C6" s="56">
        <v>154</v>
      </c>
      <c r="D6" s="24"/>
      <c r="I6" s="1" t="s">
        <v>5</v>
      </c>
      <c r="J6" s="10">
        <f>C6</f>
        <v>154</v>
      </c>
      <c r="K6" s="12">
        <v>1.24</v>
      </c>
      <c r="L6" s="14">
        <f>J6*K6</f>
        <v>190.96</v>
      </c>
    </row>
    <row r="7" spans="2:12" ht="12.75" customHeight="1">
      <c r="B7" s="28" t="s">
        <v>12</v>
      </c>
      <c r="C7" s="56">
        <v>220</v>
      </c>
      <c r="D7" s="24"/>
      <c r="E7" s="29" t="s">
        <v>39</v>
      </c>
      <c r="I7" s="16">
        <f>C7</f>
        <v>220</v>
      </c>
      <c r="J7" s="10">
        <f>I7*0.72</f>
        <v>158.4</v>
      </c>
      <c r="K7" s="12">
        <v>0.77</v>
      </c>
      <c r="L7" s="14">
        <f>J7*K7</f>
        <v>121.968</v>
      </c>
    </row>
    <row r="8" spans="2:12" ht="12.75" customHeight="1">
      <c r="B8" s="28" t="s">
        <v>13</v>
      </c>
      <c r="C8" s="56">
        <v>20</v>
      </c>
      <c r="D8" s="24"/>
      <c r="E8" s="29" t="s">
        <v>40</v>
      </c>
      <c r="I8" s="16" t="s">
        <v>6</v>
      </c>
      <c r="J8" s="10">
        <f>C8</f>
        <v>20</v>
      </c>
      <c r="K8" s="12">
        <v>1.8</v>
      </c>
      <c r="L8" s="14">
        <f>J8*K8</f>
        <v>36</v>
      </c>
    </row>
    <row r="9" spans="2:12" ht="12.75" customHeight="1" thickBot="1">
      <c r="B9" s="30" t="s">
        <v>8</v>
      </c>
      <c r="C9" s="24"/>
      <c r="D9" s="24"/>
      <c r="F9" s="29" t="s">
        <v>8</v>
      </c>
      <c r="I9" s="5" t="s">
        <v>7</v>
      </c>
      <c r="J9" s="11">
        <f>SUM(J4:J8)</f>
        <v>1199.4</v>
      </c>
      <c r="K9" s="13">
        <f>IF(J9&gt;0,L9/J9,0)</f>
        <v>0.5135317658829414</v>
      </c>
      <c r="L9" s="15">
        <f>SUM(L4:L8)</f>
        <v>615.93</v>
      </c>
    </row>
    <row r="10" spans="2:9" ht="15.75" customHeight="1" thickBot="1" thickTop="1">
      <c r="B10" s="31" t="s">
        <v>37</v>
      </c>
      <c r="E10" s="32" t="s">
        <v>21</v>
      </c>
      <c r="F10" s="33">
        <f>J9</f>
        <v>1199.4</v>
      </c>
      <c r="G10" s="34" t="s">
        <v>22</v>
      </c>
      <c r="H10" s="35"/>
      <c r="I10" s="36" t="str">
        <f>+IF(J9&gt;1201,"ATTENTION ---- MASSE MAXIMALE DEPASSEE","   ")</f>
        <v>   </v>
      </c>
    </row>
    <row r="11" spans="2:6" ht="12.75" customHeight="1">
      <c r="B11" s="24"/>
      <c r="C11" s="24"/>
      <c r="D11" s="24"/>
      <c r="F11" s="29"/>
    </row>
    <row r="12" spans="9:12" ht="12.75" customHeight="1">
      <c r="I12" s="3"/>
      <c r="J12" s="8">
        <f>J4+J5+J6+J8</f>
        <v>1041</v>
      </c>
      <c r="K12" s="9">
        <f>L12/J12</f>
        <v>0.474507204610951</v>
      </c>
      <c r="L12" s="8">
        <f>L4+L5+L6+L8</f>
        <v>493.962</v>
      </c>
    </row>
    <row r="13" spans="10:12" ht="12.75" customHeight="1">
      <c r="J13" s="37"/>
      <c r="K13" s="38"/>
      <c r="L13" s="39"/>
    </row>
    <row r="14" ht="12.75" customHeight="1"/>
    <row r="15" ht="12.75" customHeight="1"/>
    <row r="16" ht="12.75" customHeight="1" thickBot="1"/>
    <row r="17" spans="5:6" ht="11.25" customHeight="1" thickTop="1">
      <c r="E17" s="40" t="s">
        <v>0</v>
      </c>
      <c r="F17" s="41" t="s">
        <v>1</v>
      </c>
    </row>
    <row r="18" spans="5:6" ht="11.25" customHeight="1">
      <c r="E18" s="6">
        <v>650</v>
      </c>
      <c r="F18" s="7">
        <v>0.302</v>
      </c>
    </row>
    <row r="19" spans="5:6" ht="12.75">
      <c r="E19" s="6">
        <v>1200</v>
      </c>
      <c r="F19" s="7">
        <v>0.302</v>
      </c>
    </row>
    <row r="20" spans="5:6" ht="12.75">
      <c r="E20" s="6">
        <v>1200</v>
      </c>
      <c r="F20" s="7">
        <v>0.553</v>
      </c>
    </row>
    <row r="21" spans="5:6" ht="12.75">
      <c r="E21" s="6">
        <v>650</v>
      </c>
      <c r="F21" s="7">
        <v>0.553</v>
      </c>
    </row>
    <row r="22" spans="5:6" ht="13.5" thickBot="1">
      <c r="E22" s="42">
        <v>0</v>
      </c>
      <c r="F22" s="43">
        <v>0</v>
      </c>
    </row>
    <row r="23" ht="13.5" thickTop="1"/>
    <row r="28" spans="2:9" ht="12.75">
      <c r="B28" s="44" t="s">
        <v>24</v>
      </c>
      <c r="I28" s="44" t="s">
        <v>25</v>
      </c>
    </row>
    <row r="29" spans="2:9" ht="12.75">
      <c r="B29" s="45" t="s">
        <v>28</v>
      </c>
      <c r="I29" s="45" t="s">
        <v>26</v>
      </c>
    </row>
    <row r="30" spans="2:9" ht="12.75">
      <c r="B30" s="45" t="s">
        <v>29</v>
      </c>
      <c r="I30" s="45" t="s">
        <v>27</v>
      </c>
    </row>
  </sheetData>
  <sheetProtection password="D40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6.8515625" style="61" customWidth="1"/>
    <col min="2" max="2" width="24.00390625" style="61" customWidth="1"/>
    <col min="3" max="3" width="8.7109375" style="61" customWidth="1"/>
    <col min="4" max="4" width="0.85546875" style="61" customWidth="1"/>
    <col min="5" max="5" width="11.421875" style="61" customWidth="1"/>
    <col min="6" max="6" width="5.7109375" style="61" customWidth="1"/>
    <col min="7" max="7" width="4.140625" style="61" customWidth="1"/>
    <col min="8" max="8" width="1.7109375" style="61" customWidth="1"/>
    <col min="9" max="9" width="13.421875" style="61" customWidth="1"/>
    <col min="10" max="10" width="8.8515625" style="61" customWidth="1"/>
    <col min="11" max="11" width="10.140625" style="61" customWidth="1"/>
    <col min="12" max="12" width="11.421875" style="61" customWidth="1"/>
    <col min="13" max="13" width="7.57421875" style="61" customWidth="1"/>
    <col min="14" max="14" width="4.57421875" style="62" customWidth="1"/>
    <col min="15" max="16384" width="11.421875" style="61" customWidth="1"/>
  </cols>
  <sheetData>
    <row r="1" spans="1:16" ht="13.5" thickBot="1">
      <c r="A1" s="102" t="s">
        <v>16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60"/>
      <c r="P1" s="60"/>
    </row>
    <row r="2" ht="13.5" thickBot="1"/>
    <row r="3" spans="2:12" ht="27" thickTop="1">
      <c r="B3" s="63" t="s">
        <v>46</v>
      </c>
      <c r="C3" s="64"/>
      <c r="D3" s="65"/>
      <c r="I3" s="66" t="s">
        <v>10</v>
      </c>
      <c r="J3" s="67" t="s">
        <v>0</v>
      </c>
      <c r="K3" s="67" t="s">
        <v>1</v>
      </c>
      <c r="L3" s="68" t="s">
        <v>2</v>
      </c>
    </row>
    <row r="4" spans="2:12" ht="12.75">
      <c r="B4" s="69"/>
      <c r="C4" s="64"/>
      <c r="D4" s="65"/>
      <c r="I4" s="70" t="s">
        <v>3</v>
      </c>
      <c r="J4" s="71">
        <v>984</v>
      </c>
      <c r="K4" s="72">
        <v>3.593</v>
      </c>
      <c r="L4" s="73">
        <f>J4*K4</f>
        <v>3535.512</v>
      </c>
    </row>
    <row r="5" spans="2:12" ht="12.75">
      <c r="B5" s="69" t="s">
        <v>11</v>
      </c>
      <c r="C5" s="74">
        <v>175</v>
      </c>
      <c r="D5" s="65"/>
      <c r="I5" s="70" t="s">
        <v>4</v>
      </c>
      <c r="J5" s="71">
        <f>C5</f>
        <v>175</v>
      </c>
      <c r="K5" s="72">
        <v>3.645</v>
      </c>
      <c r="L5" s="73">
        <f>J5*K5</f>
        <v>637.875</v>
      </c>
    </row>
    <row r="6" spans="2:12" ht="12.75">
      <c r="B6" s="69" t="s">
        <v>14</v>
      </c>
      <c r="C6" s="74">
        <v>80</v>
      </c>
      <c r="D6" s="65"/>
      <c r="I6" s="70" t="s">
        <v>5</v>
      </c>
      <c r="J6" s="71">
        <f>C6</f>
        <v>80</v>
      </c>
      <c r="K6" s="72">
        <v>4.572</v>
      </c>
      <c r="L6" s="73">
        <f>J6*K6</f>
        <v>365.76</v>
      </c>
    </row>
    <row r="7" spans="2:12" ht="12.75">
      <c r="B7" s="69" t="s">
        <v>12</v>
      </c>
      <c r="C7" s="74">
        <v>143</v>
      </c>
      <c r="D7" s="65"/>
      <c r="E7" s="75" t="s">
        <v>42</v>
      </c>
      <c r="I7" s="76">
        <f>C7</f>
        <v>143</v>
      </c>
      <c r="J7" s="71">
        <f>I7*0.72</f>
        <v>102.96</v>
      </c>
      <c r="K7" s="72">
        <v>3.91</v>
      </c>
      <c r="L7" s="73">
        <f>J7*K7</f>
        <v>402.5736</v>
      </c>
    </row>
    <row r="8" spans="2:12" ht="12.75">
      <c r="B8" s="69" t="s">
        <v>44</v>
      </c>
      <c r="C8" s="74">
        <v>18</v>
      </c>
      <c r="D8" s="65"/>
      <c r="E8" s="75" t="s">
        <v>43</v>
      </c>
      <c r="I8" s="76" t="s">
        <v>6</v>
      </c>
      <c r="J8" s="71">
        <f>C8</f>
        <v>18</v>
      </c>
      <c r="K8" s="72">
        <v>5.283</v>
      </c>
      <c r="L8" s="73">
        <f>J8*K8</f>
        <v>95.09400000000001</v>
      </c>
    </row>
    <row r="9" spans="2:12" ht="13.5" thickBot="1">
      <c r="B9" s="77" t="s">
        <v>8</v>
      </c>
      <c r="C9" s="65"/>
      <c r="D9" s="65"/>
      <c r="F9" s="75" t="s">
        <v>8</v>
      </c>
      <c r="I9" s="78" t="s">
        <v>7</v>
      </c>
      <c r="J9" s="79">
        <f>SUM(J4:J8)</f>
        <v>1359.96</v>
      </c>
      <c r="K9" s="80">
        <f>IF(J9&gt;0,L9/J9,0)</f>
        <v>3.7036490779140565</v>
      </c>
      <c r="L9" s="81">
        <f>SUM(L4:L8)</f>
        <v>5036.814600000001</v>
      </c>
    </row>
    <row r="10" spans="2:9" ht="15" thickBot="1" thickTop="1">
      <c r="B10" s="82" t="s">
        <v>45</v>
      </c>
      <c r="E10" s="83" t="s">
        <v>21</v>
      </c>
      <c r="F10" s="84">
        <f>J9</f>
        <v>1359.96</v>
      </c>
      <c r="G10" s="85" t="s">
        <v>22</v>
      </c>
      <c r="H10" s="86"/>
      <c r="I10" s="87" t="str">
        <f>+IF(J9&gt;1364.5,"ATTENTION ---- MASSE MAXIMALE DEPASSEE","   ")</f>
        <v>   </v>
      </c>
    </row>
    <row r="11" spans="2:6" ht="12.75">
      <c r="B11" s="65"/>
      <c r="C11" s="65"/>
      <c r="D11" s="65"/>
      <c r="F11" s="75"/>
    </row>
    <row r="12" spans="9:12" ht="12.75">
      <c r="I12" s="88"/>
      <c r="J12" s="89">
        <f>J4+J5+J6+J8</f>
        <v>1257</v>
      </c>
      <c r="K12" s="90">
        <f>L12/J12</f>
        <v>3.6867470167064447</v>
      </c>
      <c r="L12" s="89">
        <f>L4+L5+L6+L8</f>
        <v>4634.241000000001</v>
      </c>
    </row>
    <row r="13" spans="10:12" ht="12.75">
      <c r="J13" s="91"/>
      <c r="K13" s="92"/>
      <c r="L13" s="93"/>
    </row>
    <row r="16" ht="13.5" thickBot="1"/>
    <row r="17" spans="5:6" ht="53.25" thickTop="1">
      <c r="E17" s="94" t="s">
        <v>0</v>
      </c>
      <c r="F17" s="95" t="s">
        <v>1</v>
      </c>
    </row>
    <row r="18" spans="2:6" ht="12.75">
      <c r="B18" s="96">
        <v>3.52</v>
      </c>
      <c r="C18" s="97">
        <v>984</v>
      </c>
      <c r="E18" s="97">
        <v>984</v>
      </c>
      <c r="F18" s="96">
        <v>3.52</v>
      </c>
    </row>
    <row r="19" spans="2:6" ht="12.75">
      <c r="B19" s="96">
        <v>3.58</v>
      </c>
      <c r="C19" s="97">
        <v>1240</v>
      </c>
      <c r="E19" s="97">
        <v>1240</v>
      </c>
      <c r="F19" s="96">
        <v>3.58</v>
      </c>
    </row>
    <row r="20" spans="2:6" ht="12.75">
      <c r="B20" s="96">
        <v>3.66</v>
      </c>
      <c r="C20" s="97">
        <v>1364</v>
      </c>
      <c r="E20" s="97">
        <v>1364</v>
      </c>
      <c r="F20" s="96">
        <v>3.66</v>
      </c>
    </row>
    <row r="21" spans="2:6" ht="12.75">
      <c r="B21" s="96">
        <v>3.76</v>
      </c>
      <c r="C21" s="97">
        <v>1364</v>
      </c>
      <c r="E21" s="97">
        <v>1364</v>
      </c>
      <c r="F21" s="96">
        <v>3.76</v>
      </c>
    </row>
    <row r="22" spans="2:6" ht="12.75">
      <c r="B22" s="96">
        <v>3.74</v>
      </c>
      <c r="C22" s="97">
        <v>1180</v>
      </c>
      <c r="E22" s="97">
        <v>1180</v>
      </c>
      <c r="F22" s="96">
        <v>3.74</v>
      </c>
    </row>
    <row r="23" spans="2:6" ht="13.5" thickBot="1">
      <c r="B23" s="98">
        <v>3.67</v>
      </c>
      <c r="C23" s="99">
        <v>984</v>
      </c>
      <c r="E23" s="99">
        <v>984</v>
      </c>
      <c r="F23" s="98">
        <v>3.67</v>
      </c>
    </row>
    <row r="24" ht="13.5" thickTop="1"/>
    <row r="25" ht="12.75" hidden="1"/>
    <row r="26" spans="2:9" ht="12.75">
      <c r="B26" s="100" t="s">
        <v>24</v>
      </c>
      <c r="I26" s="100" t="s">
        <v>25</v>
      </c>
    </row>
    <row r="27" spans="2:9" ht="12.75">
      <c r="B27" s="101" t="s">
        <v>28</v>
      </c>
      <c r="I27" s="101" t="s">
        <v>26</v>
      </c>
    </row>
    <row r="28" spans="2:9" ht="12.75">
      <c r="B28" s="101" t="s">
        <v>29</v>
      </c>
      <c r="I28" s="101" t="s">
        <v>27</v>
      </c>
    </row>
  </sheetData>
  <sheetProtection password="D40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140625" style="22" customWidth="1"/>
    <col min="4" max="4" width="9.710937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57421875" style="22" customWidth="1"/>
    <col min="9" max="9" width="13.421875" style="22" bestFit="1" customWidth="1"/>
    <col min="10" max="10" width="9.00390625" style="22" customWidth="1"/>
    <col min="11" max="11" width="11.28125" style="22" customWidth="1"/>
    <col min="12" max="12" width="11.00390625" style="22" customWidth="1"/>
    <col min="13" max="13" width="9.57421875" style="22" customWidth="1"/>
    <col min="14" max="14" width="12.28125" style="22" customWidth="1"/>
    <col min="15" max="15" width="2.7109375" style="22" customWidth="1"/>
    <col min="16" max="16" width="3.00390625" style="22" customWidth="1"/>
    <col min="17" max="17" width="33.421875" style="22" customWidth="1"/>
    <col min="18" max="18" width="10.00390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thickTop="1">
      <c r="B3" s="49" t="s">
        <v>47</v>
      </c>
      <c r="C3" s="23"/>
      <c r="I3" s="25"/>
      <c r="J3" s="26" t="s">
        <v>0</v>
      </c>
      <c r="K3" s="26" t="s">
        <v>1</v>
      </c>
      <c r="L3" s="27" t="s">
        <v>2</v>
      </c>
    </row>
    <row r="4" spans="2:12" ht="12.75">
      <c r="B4" s="28"/>
      <c r="C4" s="23"/>
      <c r="I4" s="1" t="s">
        <v>3</v>
      </c>
      <c r="J4" s="10">
        <v>551</v>
      </c>
      <c r="K4" s="12">
        <v>0.359</v>
      </c>
      <c r="L4" s="14">
        <f>J4*K4</f>
        <v>197.809</v>
      </c>
    </row>
    <row r="5" spans="2:12" ht="12.75">
      <c r="B5" s="28" t="s">
        <v>11</v>
      </c>
      <c r="C5" s="56">
        <v>154</v>
      </c>
      <c r="I5" s="1" t="s">
        <v>4</v>
      </c>
      <c r="J5" s="10">
        <f>C5</f>
        <v>154</v>
      </c>
      <c r="K5" s="12">
        <v>0.41</v>
      </c>
      <c r="L5" s="14">
        <f>J5*K5</f>
        <v>63.13999999999999</v>
      </c>
    </row>
    <row r="6" spans="2:12" ht="12.75">
      <c r="B6" s="28" t="s">
        <v>14</v>
      </c>
      <c r="C6" s="56">
        <v>80</v>
      </c>
      <c r="I6" s="1" t="s">
        <v>5</v>
      </c>
      <c r="J6" s="10">
        <f>C6</f>
        <v>80</v>
      </c>
      <c r="K6" s="12">
        <v>1.199</v>
      </c>
      <c r="L6" s="14">
        <f>J6*K6</f>
        <v>95.92</v>
      </c>
    </row>
    <row r="7" spans="2:12" ht="12.75">
      <c r="B7" s="28" t="s">
        <v>12</v>
      </c>
      <c r="C7" s="56">
        <v>110</v>
      </c>
      <c r="D7" s="29" t="s">
        <v>15</v>
      </c>
      <c r="E7" s="29"/>
      <c r="F7" s="29"/>
      <c r="G7" s="29"/>
      <c r="I7" s="16">
        <f>C7</f>
        <v>110</v>
      </c>
      <c r="J7" s="10">
        <f>I7*0.72</f>
        <v>79.2</v>
      </c>
      <c r="K7" s="12">
        <v>1.12</v>
      </c>
      <c r="L7" s="14">
        <f>J7*K7</f>
        <v>88.70400000000001</v>
      </c>
    </row>
    <row r="8" spans="2:12" ht="12.75">
      <c r="B8" s="28" t="s">
        <v>13</v>
      </c>
      <c r="C8" s="56">
        <v>0</v>
      </c>
      <c r="E8" s="29" t="s">
        <v>23</v>
      </c>
      <c r="G8" s="29"/>
      <c r="I8" s="16" t="s">
        <v>6</v>
      </c>
      <c r="J8" s="10">
        <f>C8</f>
        <v>0</v>
      </c>
      <c r="K8" s="12">
        <v>1.9</v>
      </c>
      <c r="L8" s="14">
        <f>J8*K8</f>
        <v>0</v>
      </c>
    </row>
    <row r="9" spans="2:12" ht="12.75" customHeight="1" thickBot="1">
      <c r="B9" s="30" t="s">
        <v>8</v>
      </c>
      <c r="C9" s="24"/>
      <c r="I9" s="5" t="s">
        <v>7</v>
      </c>
      <c r="J9" s="11">
        <f>SUM(J4:J8)</f>
        <v>864.2</v>
      </c>
      <c r="K9" s="13">
        <f>IF(J9&gt;0,L9/J9,0)</f>
        <v>0.5155901411710252</v>
      </c>
      <c r="L9" s="15">
        <f>SUM(L4:L8)</f>
        <v>445.57300000000004</v>
      </c>
    </row>
    <row r="10" spans="2:9" ht="18.75" customHeight="1" thickBot="1" thickTop="1">
      <c r="B10" s="31" t="s">
        <v>48</v>
      </c>
      <c r="E10" s="32" t="s">
        <v>21</v>
      </c>
      <c r="F10" s="33">
        <f>J9</f>
        <v>864.2</v>
      </c>
      <c r="G10" s="34" t="s">
        <v>22</v>
      </c>
      <c r="I10" s="36" t="str">
        <f>+IF(J9&gt;865,"ATTENTION ---- MASSE MAXIMALE DEPASSEE","   ")</f>
        <v>   </v>
      </c>
    </row>
    <row r="11" ht="12.75" customHeight="1"/>
    <row r="12" spans="9:12" ht="12.75" customHeight="1">
      <c r="I12" s="3"/>
      <c r="J12" s="8">
        <f>J4+J5+J6+J8</f>
        <v>785</v>
      </c>
      <c r="K12" s="9">
        <f>L12/J12</f>
        <v>0.4546101910828026</v>
      </c>
      <c r="L12" s="8">
        <f>L4+L5+L6+L8</f>
        <v>356.869</v>
      </c>
    </row>
    <row r="13" spans="10:12" ht="12.75" customHeight="1" thickBot="1">
      <c r="J13" s="37"/>
      <c r="K13" s="38"/>
      <c r="L13" s="39"/>
    </row>
    <row r="14" spans="3:9" ht="72.75" customHeight="1" thickTop="1">
      <c r="C14" s="40" t="s">
        <v>0</v>
      </c>
      <c r="D14" s="41" t="s">
        <v>1</v>
      </c>
      <c r="E14" s="55"/>
      <c r="I14" s="22">
        <v>1</v>
      </c>
    </row>
    <row r="15" spans="3:5" ht="12.75">
      <c r="C15" s="6">
        <v>400</v>
      </c>
      <c r="D15" s="7">
        <v>0.205</v>
      </c>
      <c r="E15" s="21"/>
    </row>
    <row r="16" spans="3:5" ht="12.75">
      <c r="C16" s="6">
        <v>750</v>
      </c>
      <c r="D16" s="7">
        <v>0.205</v>
      </c>
      <c r="E16" s="21"/>
    </row>
    <row r="17" spans="3:5" ht="12.75">
      <c r="C17" s="6">
        <v>865</v>
      </c>
      <c r="D17" s="7">
        <v>0.428</v>
      </c>
      <c r="E17" s="21"/>
    </row>
    <row r="18" spans="3:5" ht="12.75">
      <c r="C18" s="6">
        <v>865</v>
      </c>
      <c r="D18" s="7">
        <v>0.55</v>
      </c>
      <c r="E18" s="21"/>
    </row>
    <row r="19" spans="3:5" ht="13.5" thickBot="1">
      <c r="C19" s="42">
        <v>400</v>
      </c>
      <c r="D19" s="43">
        <v>0.55</v>
      </c>
      <c r="E19" s="21"/>
    </row>
    <row r="20" ht="13.5" thickTop="1"/>
    <row r="24" spans="2:10" ht="12.75">
      <c r="B24" s="44" t="s">
        <v>24</v>
      </c>
      <c r="J24" s="44" t="s">
        <v>25</v>
      </c>
    </row>
    <row r="25" spans="2:10" ht="12.75">
      <c r="B25" s="45" t="s">
        <v>28</v>
      </c>
      <c r="J25" s="45" t="s">
        <v>26</v>
      </c>
    </row>
    <row r="26" spans="2:10" ht="12.75">
      <c r="B26" s="45" t="s">
        <v>29</v>
      </c>
      <c r="J26" s="45" t="s">
        <v>27</v>
      </c>
    </row>
  </sheetData>
  <sheetProtection password="C32E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2" ht="27" customHeight="1" thickTop="1">
      <c r="B3" s="49" t="s">
        <v>31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642</v>
      </c>
      <c r="K4" s="12">
        <v>1</v>
      </c>
      <c r="L4" s="14">
        <f aca="true" t="shared" si="0" ref="L4:L9">J4*K4</f>
        <v>642</v>
      </c>
    </row>
    <row r="5" spans="2:12" ht="12.75" customHeight="1">
      <c r="B5" s="28" t="s">
        <v>11</v>
      </c>
      <c r="C5" s="56">
        <v>190</v>
      </c>
      <c r="D5" s="24"/>
      <c r="I5" s="1" t="s">
        <v>4</v>
      </c>
      <c r="J5" s="10">
        <f>C5</f>
        <v>190</v>
      </c>
      <c r="K5" s="12">
        <v>0.91</v>
      </c>
      <c r="L5" s="14">
        <f t="shared" si="0"/>
        <v>172.9</v>
      </c>
    </row>
    <row r="6" spans="2:12" ht="12.75" customHeight="1">
      <c r="B6" s="28" t="s">
        <v>14</v>
      </c>
      <c r="C6" s="56">
        <v>80</v>
      </c>
      <c r="D6" s="24"/>
      <c r="I6" s="1" t="s">
        <v>5</v>
      </c>
      <c r="J6" s="10">
        <f>C6</f>
        <v>80</v>
      </c>
      <c r="K6" s="12">
        <v>1.78</v>
      </c>
      <c r="L6" s="14">
        <f t="shared" si="0"/>
        <v>142.4</v>
      </c>
    </row>
    <row r="7" spans="2:12" ht="12.75" customHeight="1">
      <c r="B7" s="28" t="s">
        <v>12</v>
      </c>
      <c r="C7" s="56">
        <v>159</v>
      </c>
      <c r="D7" s="24"/>
      <c r="E7" s="29" t="s">
        <v>35</v>
      </c>
      <c r="I7" s="16">
        <f>C7</f>
        <v>159</v>
      </c>
      <c r="J7" s="10">
        <f>I7*0.72</f>
        <v>114.47999999999999</v>
      </c>
      <c r="K7" s="12">
        <v>1.22</v>
      </c>
      <c r="L7" s="14">
        <f t="shared" si="0"/>
        <v>139.66559999999998</v>
      </c>
    </row>
    <row r="8" spans="2:12" ht="12.75" customHeight="1">
      <c r="B8" s="28" t="s">
        <v>32</v>
      </c>
      <c r="C8" s="56">
        <v>0</v>
      </c>
      <c r="D8" s="24"/>
      <c r="E8" s="29" t="s">
        <v>33</v>
      </c>
      <c r="I8" s="16">
        <f>C8</f>
        <v>0</v>
      </c>
      <c r="J8" s="10">
        <f>I8*0.72</f>
        <v>0</v>
      </c>
      <c r="K8" s="12">
        <v>2.37</v>
      </c>
      <c r="L8" s="14">
        <f t="shared" si="0"/>
        <v>0</v>
      </c>
    </row>
    <row r="9" spans="2:12" ht="12.75" customHeight="1">
      <c r="B9" s="28" t="s">
        <v>13</v>
      </c>
      <c r="C9" s="56">
        <v>5</v>
      </c>
      <c r="D9" s="24"/>
      <c r="I9" s="16" t="s">
        <v>6</v>
      </c>
      <c r="J9" s="10">
        <f>C9</f>
        <v>5</v>
      </c>
      <c r="K9" s="12">
        <v>2.41</v>
      </c>
      <c r="L9" s="14">
        <f t="shared" si="0"/>
        <v>12.05</v>
      </c>
    </row>
    <row r="10" spans="2:12" ht="12.75" customHeight="1" thickBot="1">
      <c r="B10" s="30" t="s">
        <v>8</v>
      </c>
      <c r="C10" s="24"/>
      <c r="D10" s="24"/>
      <c r="F10" s="29" t="s">
        <v>8</v>
      </c>
      <c r="I10" s="2" t="s">
        <v>7</v>
      </c>
      <c r="J10" s="11">
        <f>SUM(J4:J9)</f>
        <v>1031.48</v>
      </c>
      <c r="K10" s="13">
        <f>IF(J10&gt;0,L10/J10,0)</f>
        <v>1.0751692713382712</v>
      </c>
      <c r="L10" s="15">
        <f>SUM(L4:L9)</f>
        <v>1109.0156</v>
      </c>
    </row>
    <row r="11" spans="2:9" ht="15.75" customHeight="1" thickBot="1" thickTop="1">
      <c r="B11" s="31" t="s">
        <v>34</v>
      </c>
      <c r="E11" s="32" t="s">
        <v>21</v>
      </c>
      <c r="F11" s="33">
        <f>J10</f>
        <v>1031.48</v>
      </c>
      <c r="G11" s="34" t="s">
        <v>22</v>
      </c>
      <c r="H11" s="35"/>
      <c r="I11" s="36" t="str">
        <f>+IF(J10&gt;1043,"ATTENTION ---- MASSE MAXIMALE DEPASSEE","   ")</f>
        <v>   </v>
      </c>
    </row>
    <row r="12" spans="2:6" ht="12.75" customHeight="1">
      <c r="B12" s="24"/>
      <c r="C12" s="24"/>
      <c r="D12" s="24"/>
      <c r="F12" s="29"/>
    </row>
    <row r="13" spans="9:12" ht="12.75" customHeight="1">
      <c r="I13" s="3"/>
      <c r="J13" s="8">
        <f>J4+J5+J6+J9</f>
        <v>917</v>
      </c>
      <c r="K13" s="9">
        <f>L13/J13</f>
        <v>1.0570883315158124</v>
      </c>
      <c r="L13" s="8">
        <f>L4+L5+L6+L9</f>
        <v>969.3499999999999</v>
      </c>
    </row>
    <row r="14" spans="10:12" ht="12.75" customHeight="1">
      <c r="J14" s="37"/>
      <c r="K14" s="38"/>
      <c r="L14" s="39"/>
    </row>
    <row r="15" ht="12.75" customHeight="1"/>
    <row r="16" ht="12.75" customHeight="1"/>
    <row r="17" ht="12.75" customHeight="1" thickBot="1"/>
    <row r="18" spans="5:6" ht="11.25" customHeight="1" thickTop="1">
      <c r="E18" s="50" t="s">
        <v>0</v>
      </c>
      <c r="F18" s="52" t="s">
        <v>1</v>
      </c>
    </row>
    <row r="19" spans="5:6" ht="11.25" customHeight="1">
      <c r="E19" s="6">
        <v>494</v>
      </c>
      <c r="F19" s="7">
        <v>0.89</v>
      </c>
    </row>
    <row r="20" spans="5:6" ht="12.75">
      <c r="E20" s="6">
        <v>884</v>
      </c>
      <c r="F20" s="7">
        <v>0.89</v>
      </c>
    </row>
    <row r="21" spans="5:6" ht="12.75">
      <c r="E21" s="6">
        <v>1044</v>
      </c>
      <c r="F21" s="7">
        <v>0.98</v>
      </c>
    </row>
    <row r="22" spans="5:6" ht="12.75">
      <c r="E22" s="6">
        <v>1044</v>
      </c>
      <c r="F22" s="7">
        <v>1.205</v>
      </c>
    </row>
    <row r="23" spans="5:6" ht="13.5" thickBot="1">
      <c r="E23" s="42">
        <v>500</v>
      </c>
      <c r="F23" s="43">
        <v>1.205</v>
      </c>
    </row>
    <row r="24" ht="13.5" thickTop="1"/>
    <row r="30" ht="6.75" customHeight="1"/>
    <row r="31" spans="2:9" ht="12.75">
      <c r="B31" s="44" t="s">
        <v>24</v>
      </c>
      <c r="I31" s="44" t="s">
        <v>25</v>
      </c>
    </row>
    <row r="32" spans="2:9" ht="12.75">
      <c r="B32" s="45" t="s">
        <v>28</v>
      </c>
      <c r="I32" s="45" t="s">
        <v>26</v>
      </c>
    </row>
    <row r="33" spans="2:9" ht="12.75">
      <c r="B33" s="45" t="s">
        <v>29</v>
      </c>
      <c r="I33" s="45" t="s">
        <v>27</v>
      </c>
    </row>
  </sheetData>
  <sheetProtection password="DBC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Jean-Francois</cp:lastModifiedBy>
  <cp:lastPrinted>2005-12-01T21:27:11Z</cp:lastPrinted>
  <dcterms:created xsi:type="dcterms:W3CDTF">2000-03-04T17:58:43Z</dcterms:created>
  <dcterms:modified xsi:type="dcterms:W3CDTF">2022-10-17T08:53:05Z</dcterms:modified>
  <cp:category/>
  <cp:version/>
  <cp:contentType/>
  <cp:contentStatus/>
</cp:coreProperties>
</file>